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 L\Documents\МФ ПМП\На сайт\январь 2024\"/>
    </mc:Choice>
  </mc:AlternateContent>
  <bookViews>
    <workbookView xWindow="0" yWindow="0" windowWidth="19200" windowHeight="11610"/>
  </bookViews>
  <sheets>
    <sheet name="Лист1" sheetId="1" r:id="rId1"/>
  </sheets>
  <definedNames>
    <definedName name="График_платежей">Лист1!$D$1:$J$40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I4" i="1"/>
  <c r="G4" i="1" s="1"/>
  <c r="F4" i="1" l="1"/>
  <c r="G5" i="1"/>
  <c r="F5" i="1" s="1"/>
  <c r="I5" i="1"/>
  <c r="I6" i="1" l="1"/>
  <c r="G6" i="1"/>
  <c r="F6" i="1" s="1"/>
  <c r="I7" i="1" l="1"/>
  <c r="G7" i="1"/>
  <c r="I8" i="1" l="1"/>
  <c r="G8" i="1"/>
  <c r="F8" i="1" s="1"/>
  <c r="F7" i="1"/>
  <c r="I9" i="1" l="1"/>
  <c r="G9" i="1"/>
  <c r="I10" i="1" l="1"/>
  <c r="G10" i="1"/>
  <c r="F10" i="1" s="1"/>
  <c r="F9" i="1"/>
  <c r="I11" i="1" l="1"/>
  <c r="G11" i="1"/>
  <c r="F11" i="1" s="1"/>
  <c r="I12" i="1" l="1"/>
  <c r="G12" i="1"/>
  <c r="F12" i="1" s="1"/>
  <c r="I13" i="1" l="1"/>
  <c r="G13" i="1"/>
  <c r="F13" i="1" s="1"/>
  <c r="I14" i="1" l="1"/>
  <c r="G14" i="1"/>
  <c r="F14" i="1" s="1"/>
  <c r="I15" i="1" l="1"/>
  <c r="G15" i="1"/>
  <c r="F15" i="1" s="1"/>
  <c r="I16" i="1" l="1"/>
  <c r="G16" i="1"/>
  <c r="F16" i="1" s="1"/>
  <c r="I17" i="1" l="1"/>
  <c r="G17" i="1"/>
  <c r="F17" i="1" s="1"/>
  <c r="I18" i="1" l="1"/>
  <c r="G18" i="1"/>
  <c r="F18" i="1" s="1"/>
  <c r="I19" i="1" l="1"/>
  <c r="G19" i="1"/>
  <c r="F19" i="1" s="1"/>
  <c r="I20" i="1" l="1"/>
  <c r="G20" i="1"/>
  <c r="F20" i="1" s="1"/>
  <c r="I21" i="1" l="1"/>
  <c r="G21" i="1"/>
  <c r="F21" i="1" s="1"/>
  <c r="I22" i="1" l="1"/>
  <c r="G22" i="1"/>
  <c r="F22" i="1" s="1"/>
  <c r="I23" i="1" l="1"/>
  <c r="G23" i="1"/>
  <c r="F23" i="1" s="1"/>
  <c r="I24" i="1" l="1"/>
  <c r="G24" i="1"/>
  <c r="F24" i="1" s="1"/>
  <c r="I25" i="1" l="1"/>
  <c r="G25" i="1"/>
  <c r="F25" i="1" s="1"/>
  <c r="I26" i="1" l="1"/>
  <c r="G26" i="1"/>
  <c r="F26" i="1" s="1"/>
  <c r="I27" i="1" l="1"/>
  <c r="G27" i="1"/>
  <c r="F27" i="1" s="1"/>
  <c r="I28" i="1" l="1"/>
  <c r="G28" i="1"/>
  <c r="F28" i="1" s="1"/>
  <c r="I29" i="1" l="1"/>
  <c r="G29" i="1"/>
  <c r="F29" i="1" s="1"/>
  <c r="I30" i="1" l="1"/>
  <c r="G30" i="1"/>
  <c r="F30" i="1" s="1"/>
  <c r="I31" i="1" l="1"/>
  <c r="G31" i="1"/>
  <c r="F31" i="1" s="1"/>
  <c r="I32" i="1" l="1"/>
  <c r="G32" i="1"/>
  <c r="F32" i="1" s="1"/>
  <c r="I33" i="1" l="1"/>
  <c r="G33" i="1"/>
  <c r="F33" i="1" s="1"/>
  <c r="I34" i="1" l="1"/>
  <c r="G34" i="1"/>
  <c r="F34" i="1" s="1"/>
  <c r="I35" i="1" l="1"/>
  <c r="G35" i="1"/>
  <c r="F35" i="1" s="1"/>
  <c r="I36" i="1" l="1"/>
  <c r="G36" i="1"/>
  <c r="F36" i="1" s="1"/>
  <c r="I37" i="1" l="1"/>
  <c r="G37" i="1"/>
  <c r="F37" i="1" s="1"/>
  <c r="I38" i="1" l="1"/>
  <c r="G38" i="1"/>
  <c r="F38" i="1" s="1"/>
  <c r="H39" i="1" l="1"/>
  <c r="H40" i="1" s="1"/>
  <c r="G39" i="1"/>
  <c r="I39" i="1" l="1"/>
  <c r="F39" i="1"/>
  <c r="F40" i="1" s="1"/>
  <c r="G40" i="1"/>
</calcChain>
</file>

<file path=xl/sharedStrings.xml><?xml version="1.0" encoding="utf-8"?>
<sst xmlns="http://schemas.openxmlformats.org/spreadsheetml/2006/main" count="49" uniqueCount="25">
  <si>
    <t>Дата платежа</t>
  </si>
  <si>
    <t>Общая сумма взноса</t>
  </si>
  <si>
    <t>Проценты</t>
  </si>
  <si>
    <t>Займ</t>
  </si>
  <si>
    <t>Остаток</t>
  </si>
  <si>
    <t xml:space="preserve">Количество </t>
  </si>
  <si>
    <t>дней</t>
  </si>
  <si>
    <t>01-31.01</t>
  </si>
  <si>
    <t>01-29.02</t>
  </si>
  <si>
    <t>01-31.03</t>
  </si>
  <si>
    <t>01-30.04</t>
  </si>
  <si>
    <t>01-31.05</t>
  </si>
  <si>
    <t>01-30.06</t>
  </si>
  <si>
    <t>01-31.07</t>
  </si>
  <si>
    <t>01-31.08</t>
  </si>
  <si>
    <t>01-30.09</t>
  </si>
  <si>
    <t>01-31.10</t>
  </si>
  <si>
    <t>01-30.11</t>
  </si>
  <si>
    <t>01-31.12</t>
  </si>
  <si>
    <t>Итого</t>
  </si>
  <si>
    <t>Процент займа</t>
  </si>
  <si>
    <t>График платежей</t>
  </si>
  <si>
    <t>Сумма займа, руб.</t>
  </si>
  <si>
    <t>№ (месяц)</t>
  </si>
  <si>
    <t>Введите показатели: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</si>
</sst>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4"/>
      <color rgb="FFFF0000"/>
      <name val="Arial Cyr"/>
      <charset val="204"/>
    </font>
    <font>
      <b/>
      <sz val="14"/>
      <color rgb="FFFF0000"/>
      <name val="Times New Roman"/>
      <family val="1"/>
      <charset val="204"/>
    </font>
    <font>
      <b/>
      <sz val="22"/>
      <name val="Times New Roman"/>
      <family val="1"/>
      <charset val="204"/>
    </font>
    <font>
      <sz val="14"/>
      <color theme="1"/>
      <name val="Times New Roman"/>
      <family val="1"/>
    </font>
    <font>
      <b/>
      <sz val="14"/>
      <color theme="1"/>
      <name val="Arial Cyr"/>
      <charset val="204"/>
    </font>
    <font>
      <b/>
      <sz val="14"/>
      <color theme="1"/>
      <name val="Times New Roman"/>
      <family val="1"/>
      <charset val="204"/>
    </font>
    <font>
      <b/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D5AB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12" fillId="0" borderId="0" xfId="0" applyFont="1" applyFill="1" applyBorder="1" applyAlignment="1" applyProtection="1">
      <alignment horizontal="center" vertical="center"/>
      <protection hidden="1"/>
    </xf>
    <xf numFmtId="0" fontId="3" fillId="0" borderId="21" xfId="0" applyFont="1" applyFill="1" applyBorder="1" applyAlignment="1" applyProtection="1">
      <alignment horizontal="center" vertical="center" wrapText="1"/>
      <protection hidden="1"/>
    </xf>
    <xf numFmtId="0" fontId="3" fillId="0" borderId="19" xfId="0" applyFont="1" applyFill="1" applyBorder="1" applyAlignment="1" applyProtection="1">
      <alignment horizontal="center" vertical="center" wrapText="1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hidden="1"/>
    </xf>
    <xf numFmtId="0" fontId="2" fillId="0" borderId="16" xfId="0" applyFont="1" applyFill="1" applyBorder="1" applyAlignment="1" applyProtection="1">
      <alignment horizontal="center"/>
      <protection hidden="1"/>
    </xf>
    <xf numFmtId="0" fontId="3" fillId="0" borderId="22" xfId="0" applyFont="1" applyFill="1" applyBorder="1" applyAlignment="1" applyProtection="1">
      <alignment horizontal="center" vertical="center" wrapText="1"/>
      <protection hidden="1"/>
    </xf>
    <xf numFmtId="0" fontId="3" fillId="0" borderId="20" xfId="0" applyFont="1" applyFill="1" applyBorder="1" applyAlignment="1" applyProtection="1">
      <alignment horizontal="center" vertical="center" wrapText="1"/>
      <protection hidden="1"/>
    </xf>
    <xf numFmtId="0" fontId="3" fillId="0" borderId="17" xfId="0" applyFont="1" applyFill="1" applyBorder="1" applyAlignment="1" applyProtection="1">
      <alignment horizontal="center" vertical="center" wrapText="1"/>
      <protection hidden="1"/>
    </xf>
    <xf numFmtId="0" fontId="2" fillId="0" borderId="18" xfId="0" applyFont="1" applyFill="1" applyBorder="1" applyAlignment="1" applyProtection="1">
      <alignment horizontal="center"/>
      <protection hidden="1"/>
    </xf>
    <xf numFmtId="0" fontId="3" fillId="0" borderId="23" xfId="0" applyFont="1" applyFill="1" applyBorder="1" applyAlignment="1" applyProtection="1">
      <alignment horizontal="center" vertical="top" wrapText="1"/>
      <protection hidden="1"/>
    </xf>
    <xf numFmtId="0" fontId="5" fillId="0" borderId="3" xfId="0" applyFont="1" applyFill="1" applyBorder="1" applyAlignment="1" applyProtection="1">
      <alignment vertical="center"/>
      <protection hidden="1"/>
    </xf>
    <xf numFmtId="4" fontId="4" fillId="0" borderId="3" xfId="0" applyNumberFormat="1" applyFont="1" applyFill="1" applyBorder="1" applyAlignment="1" applyProtection="1">
      <alignment horizontal="center" vertical="top" wrapText="1"/>
      <protection hidden="1"/>
    </xf>
    <xf numFmtId="0" fontId="4" fillId="0" borderId="25" xfId="0" applyFont="1" applyFill="1" applyBorder="1" applyAlignment="1" applyProtection="1">
      <alignment horizontal="center"/>
      <protection hidden="1"/>
    </xf>
    <xf numFmtId="0" fontId="5" fillId="0" borderId="4" xfId="0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 applyProtection="1">
      <alignment horizontal="center"/>
      <protection hidden="1"/>
    </xf>
    <xf numFmtId="0" fontId="3" fillId="0" borderId="24" xfId="0" applyFont="1" applyFill="1" applyBorder="1" applyAlignment="1" applyProtection="1">
      <alignment horizontal="center" vertical="top" wrapText="1"/>
      <protection hidden="1"/>
    </xf>
    <xf numFmtId="0" fontId="5" fillId="0" borderId="12" xfId="0" applyFont="1" applyFill="1" applyBorder="1" applyAlignment="1" applyProtection="1">
      <alignment horizontal="center"/>
      <protection hidden="1"/>
    </xf>
    <xf numFmtId="4" fontId="4" fillId="0" borderId="2" xfId="0" applyNumberFormat="1" applyFont="1" applyFill="1" applyBorder="1" applyAlignment="1" applyProtection="1">
      <alignment vertical="top" wrapText="1"/>
      <protection hidden="1"/>
    </xf>
    <xf numFmtId="0" fontId="3" fillId="0" borderId="26" xfId="0" applyFont="1" applyFill="1" applyBorder="1" applyAlignment="1" applyProtection="1">
      <alignment horizontal="center" vertical="top" wrapText="1"/>
      <protection hidden="1"/>
    </xf>
    <xf numFmtId="0" fontId="5" fillId="0" borderId="27" xfId="0" applyFont="1" applyFill="1" applyBorder="1" applyAlignment="1" applyProtection="1">
      <alignment vertical="center"/>
      <protection hidden="1"/>
    </xf>
    <xf numFmtId="4" fontId="4" fillId="0" borderId="1" xfId="0" applyNumberFormat="1" applyFont="1" applyFill="1" applyBorder="1" applyAlignment="1" applyProtection="1">
      <alignment vertical="top" wrapText="1"/>
      <protection hidden="1"/>
    </xf>
    <xf numFmtId="4" fontId="4" fillId="0" borderId="5" xfId="0" applyNumberFormat="1" applyFont="1" applyFill="1" applyBorder="1" applyAlignment="1" applyProtection="1">
      <alignment horizontal="center" vertical="top" wrapText="1"/>
      <protection hidden="1"/>
    </xf>
    <xf numFmtId="0" fontId="5" fillId="0" borderId="28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center" vertical="top" wrapText="1"/>
      <protection hidden="1"/>
    </xf>
    <xf numFmtId="0" fontId="3" fillId="0" borderId="29" xfId="0" applyFont="1" applyFill="1" applyBorder="1" applyProtection="1">
      <protection hidden="1"/>
    </xf>
    <xf numFmtId="4" fontId="3" fillId="0" borderId="30" xfId="0" applyNumberFormat="1" applyFont="1" applyFill="1" applyBorder="1" applyAlignment="1" applyProtection="1">
      <alignment vertical="top" wrapText="1"/>
      <protection hidden="1"/>
    </xf>
    <xf numFmtId="4" fontId="2" fillId="0" borderId="29" xfId="0" applyNumberFormat="1" applyFont="1" applyFill="1" applyBorder="1" applyAlignment="1" applyProtection="1">
      <alignment horizontal="center" vertical="top" wrapText="1"/>
      <protection hidden="1"/>
    </xf>
    <xf numFmtId="4" fontId="3" fillId="0" borderId="30" xfId="0" applyNumberFormat="1" applyFont="1" applyFill="1" applyBorder="1" applyAlignment="1" applyProtection="1">
      <alignment horizontal="center" vertical="top" wrapText="1"/>
      <protection hidden="1"/>
    </xf>
    <xf numFmtId="4" fontId="4" fillId="0" borderId="30" xfId="0" applyNumberFormat="1" applyFont="1" applyFill="1" applyBorder="1" applyAlignment="1" applyProtection="1">
      <alignment horizontal="center" vertical="top" wrapText="1"/>
      <protection hidden="1"/>
    </xf>
    <xf numFmtId="0" fontId="4" fillId="0" borderId="31" xfId="0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Protection="1">
      <protection hidden="1"/>
    </xf>
    <xf numFmtId="0" fontId="8" fillId="0" borderId="7" xfId="0" applyFont="1" applyFill="1" applyBorder="1" applyAlignment="1" applyProtection="1">
      <alignment horizontal="center" vertical="center"/>
      <protection hidden="1"/>
    </xf>
    <xf numFmtId="0" fontId="8" fillId="0" borderId="8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9" xfId="0" applyFont="1" applyFill="1" applyBorder="1" applyAlignment="1" applyProtection="1">
      <alignment horizontal="center" vertical="center"/>
      <protection hidden="1"/>
    </xf>
    <xf numFmtId="0" fontId="8" fillId="0" borderId="1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9" fillId="2" borderId="11" xfId="0" applyFont="1" applyFill="1" applyBorder="1" applyAlignment="1" applyProtection="1">
      <alignment horizontal="left"/>
      <protection hidden="1"/>
    </xf>
    <xf numFmtId="43" fontId="6" fillId="0" borderId="0" xfId="1" applyFont="1" applyFill="1" applyBorder="1" applyAlignment="1" applyProtection="1">
      <alignment horizontal="left"/>
      <protection hidden="1"/>
    </xf>
    <xf numFmtId="0" fontId="9" fillId="2" borderId="13" xfId="0" applyFont="1" applyFill="1" applyBorder="1" applyAlignment="1" applyProtection="1">
      <alignment horizontal="left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43" fontId="10" fillId="2" borderId="12" xfId="1" applyFont="1" applyFill="1" applyBorder="1" applyAlignment="1" applyProtection="1">
      <alignment horizontal="left"/>
      <protection locked="0" hidden="1"/>
    </xf>
    <xf numFmtId="0" fontId="11" fillId="2" borderId="14" xfId="0" applyFont="1" applyFill="1" applyBorder="1" applyAlignment="1" applyProtection="1">
      <alignment horizontal="center"/>
      <protection locked="0" hidden="1"/>
    </xf>
    <xf numFmtId="4" fontId="4" fillId="0" borderId="3" xfId="0" applyNumberFormat="1" applyFont="1" applyFill="1" applyBorder="1" applyAlignment="1" applyProtection="1">
      <alignment vertical="center" wrapText="1"/>
      <protection hidden="1"/>
    </xf>
    <xf numFmtId="4" fontId="4" fillId="0" borderId="4" xfId="0" applyNumberFormat="1" applyFont="1" applyFill="1" applyBorder="1" applyAlignment="1" applyProtection="1">
      <alignment vertical="center" wrapText="1"/>
      <protection hidden="1"/>
    </xf>
    <xf numFmtId="4" fontId="4" fillId="0" borderId="2" xfId="0" applyNumberFormat="1" applyFont="1" applyFill="1" applyBorder="1" applyAlignment="1" applyProtection="1">
      <alignment vertical="center" wrapText="1"/>
      <protection hidden="1"/>
    </xf>
    <xf numFmtId="4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D5AB"/>
      <color rgb="FFFFBC7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="70" zoomScaleNormal="70" workbookViewId="0">
      <selection activeCell="B6" sqref="B6"/>
    </sheetView>
  </sheetViews>
  <sheetFormatPr defaultRowHeight="15" x14ac:dyDescent="0.25"/>
  <cols>
    <col min="1" max="2" width="24.7109375" style="31" customWidth="1"/>
    <col min="3" max="3" width="5.7109375" style="31" customWidth="1"/>
    <col min="4" max="10" width="24.7109375" style="32" customWidth="1"/>
    <col min="11" max="16384" width="9.140625" style="32"/>
  </cols>
  <sheetData>
    <row r="1" spans="1:10" ht="39.75" customHeight="1" thickBot="1" x14ac:dyDescent="0.3">
      <c r="D1" s="1" t="s">
        <v>21</v>
      </c>
      <c r="E1" s="1"/>
      <c r="F1" s="1"/>
      <c r="G1" s="1"/>
      <c r="H1" s="1"/>
      <c r="I1" s="1"/>
      <c r="J1" s="1"/>
    </row>
    <row r="2" spans="1:10" ht="16.5" thickBot="1" x14ac:dyDescent="0.3">
      <c r="D2" s="2" t="s">
        <v>23</v>
      </c>
      <c r="E2" s="3" t="s">
        <v>0</v>
      </c>
      <c r="F2" s="4" t="s">
        <v>1</v>
      </c>
      <c r="G2" s="4" t="s">
        <v>2</v>
      </c>
      <c r="H2" s="4" t="s">
        <v>3</v>
      </c>
      <c r="I2" s="4" t="s">
        <v>4</v>
      </c>
      <c r="J2" s="5" t="s">
        <v>5</v>
      </c>
    </row>
    <row r="3" spans="1:10" ht="16.5" thickBot="1" x14ac:dyDescent="0.3">
      <c r="A3" s="33" t="s">
        <v>24</v>
      </c>
      <c r="B3" s="34"/>
      <c r="C3" s="35"/>
      <c r="D3" s="6"/>
      <c r="E3" s="7"/>
      <c r="F3" s="8"/>
      <c r="G3" s="8"/>
      <c r="H3" s="8"/>
      <c r="I3" s="8"/>
      <c r="J3" s="9" t="s">
        <v>6</v>
      </c>
    </row>
    <row r="4" spans="1:10" ht="15.75" x14ac:dyDescent="0.25">
      <c r="A4" s="36"/>
      <c r="B4" s="37"/>
      <c r="C4" s="38"/>
      <c r="D4" s="10">
        <v>1</v>
      </c>
      <c r="E4" s="11" t="s">
        <v>7</v>
      </c>
      <c r="F4" s="46">
        <f t="shared" ref="F4:F39" si="0">G4+H4</f>
        <v>14638.888888888889</v>
      </c>
      <c r="G4" s="12">
        <f>I4*$B$6/100*J4/360</f>
        <v>14638.888888888889</v>
      </c>
      <c r="H4" s="12">
        <v>0</v>
      </c>
      <c r="I4" s="12">
        <f>$B$5</f>
        <v>2000000</v>
      </c>
      <c r="J4" s="13">
        <v>31</v>
      </c>
    </row>
    <row r="5" spans="1:10" ht="18" customHeight="1" x14ac:dyDescent="0.3">
      <c r="A5" s="39" t="s">
        <v>22</v>
      </c>
      <c r="B5" s="44">
        <v>2000000</v>
      </c>
      <c r="C5" s="40"/>
      <c r="D5" s="10">
        <v>2</v>
      </c>
      <c r="E5" s="14" t="s">
        <v>8</v>
      </c>
      <c r="F5" s="46">
        <f t="shared" si="0"/>
        <v>70837.444444444438</v>
      </c>
      <c r="G5" s="49">
        <f>I4*$B$6/100*J5/360</f>
        <v>13694.444444444445</v>
      </c>
      <c r="H5" s="49">
        <f>ROUNDUP($B$5/35,0)</f>
        <v>57143</v>
      </c>
      <c r="I5" s="49">
        <f t="shared" ref="I5:I39" si="1">I4-H5</f>
        <v>1942857</v>
      </c>
      <c r="J5" s="50">
        <v>29</v>
      </c>
    </row>
    <row r="6" spans="1:10" ht="18.75" customHeight="1" thickBot="1" x14ac:dyDescent="0.35">
      <c r="A6" s="41" t="s">
        <v>20</v>
      </c>
      <c r="B6" s="45">
        <v>8.5</v>
      </c>
      <c r="C6" s="42"/>
      <c r="D6" s="10">
        <v>3</v>
      </c>
      <c r="E6" s="14" t="s">
        <v>9</v>
      </c>
      <c r="F6" s="46">
        <f t="shared" si="0"/>
        <v>71363.633875</v>
      </c>
      <c r="G6" s="49">
        <f>I5*$B$6/100*J6/360</f>
        <v>14220.633875000001</v>
      </c>
      <c r="H6" s="49">
        <f>ROUNDUP($B$5/35,0)</f>
        <v>57143</v>
      </c>
      <c r="I6" s="49">
        <f t="shared" si="1"/>
        <v>1885714</v>
      </c>
      <c r="J6" s="50">
        <v>31</v>
      </c>
    </row>
    <row r="7" spans="1:10" ht="15.75" x14ac:dyDescent="0.25">
      <c r="A7" s="38"/>
      <c r="B7" s="38"/>
      <c r="C7" s="38"/>
      <c r="D7" s="10">
        <v>4</v>
      </c>
      <c r="E7" s="14" t="s">
        <v>10</v>
      </c>
      <c r="F7" s="46">
        <f t="shared" si="0"/>
        <v>70500.140833333338</v>
      </c>
      <c r="G7" s="12">
        <f>I6*$B$6/100*J7/360</f>
        <v>13357.140833333335</v>
      </c>
      <c r="H7" s="12">
        <f>ROUNDUP($B$5/35,0)</f>
        <v>57143</v>
      </c>
      <c r="I7" s="12">
        <f t="shared" si="1"/>
        <v>1828571</v>
      </c>
      <c r="J7" s="15">
        <v>30</v>
      </c>
    </row>
    <row r="8" spans="1:10" ht="15.75" customHeight="1" x14ac:dyDescent="0.25">
      <c r="A8" s="38"/>
      <c r="B8" s="38"/>
      <c r="C8" s="38"/>
      <c r="D8" s="10">
        <v>5</v>
      </c>
      <c r="E8" s="14" t="s">
        <v>11</v>
      </c>
      <c r="F8" s="46">
        <f t="shared" si="0"/>
        <v>70527.123847222218</v>
      </c>
      <c r="G8" s="12">
        <f>I7*$B$6/100*J8/360</f>
        <v>13384.123847222221</v>
      </c>
      <c r="H8" s="12">
        <f>ROUNDUP($B$5/35,0)</f>
        <v>57143</v>
      </c>
      <c r="I8" s="12">
        <f t="shared" si="1"/>
        <v>1771428</v>
      </c>
      <c r="J8" s="15">
        <v>31</v>
      </c>
    </row>
    <row r="9" spans="1:10" ht="15.75" x14ac:dyDescent="0.25">
      <c r="A9" s="38"/>
      <c r="B9" s="38"/>
      <c r="C9" s="38"/>
      <c r="D9" s="10">
        <v>6</v>
      </c>
      <c r="E9" s="14" t="s">
        <v>12</v>
      </c>
      <c r="F9" s="46">
        <f t="shared" si="0"/>
        <v>69690.615000000005</v>
      </c>
      <c r="G9" s="12">
        <f>I8*$B$6/100*J9/360</f>
        <v>12547.615000000002</v>
      </c>
      <c r="H9" s="12">
        <f>ROUNDUP($B$5/35,0)</f>
        <v>57143</v>
      </c>
      <c r="I9" s="12">
        <f t="shared" si="1"/>
        <v>1714285</v>
      </c>
      <c r="J9" s="15">
        <v>30</v>
      </c>
    </row>
    <row r="10" spans="1:10" ht="15.75" x14ac:dyDescent="0.25">
      <c r="A10" s="38"/>
      <c r="B10" s="38"/>
      <c r="C10" s="38"/>
      <c r="D10" s="10">
        <v>7</v>
      </c>
      <c r="E10" s="14" t="s">
        <v>13</v>
      </c>
      <c r="F10" s="46">
        <f t="shared" si="0"/>
        <v>69690.61381944445</v>
      </c>
      <c r="G10" s="12">
        <f>I9*$B$6/100*J10/360</f>
        <v>12547.613819444447</v>
      </c>
      <c r="H10" s="12">
        <f>ROUNDUP($B$5/35,0)</f>
        <v>57143</v>
      </c>
      <c r="I10" s="12">
        <f t="shared" si="1"/>
        <v>1657142</v>
      </c>
      <c r="J10" s="15">
        <v>31</v>
      </c>
    </row>
    <row r="11" spans="1:10" ht="15.75" x14ac:dyDescent="0.25">
      <c r="A11" s="38"/>
      <c r="B11" s="38"/>
      <c r="C11" s="38"/>
      <c r="D11" s="10">
        <v>8</v>
      </c>
      <c r="E11" s="14" t="s">
        <v>14</v>
      </c>
      <c r="F11" s="46">
        <f t="shared" si="0"/>
        <v>69272.358805555559</v>
      </c>
      <c r="G11" s="12">
        <f>I10*$B$6/100*J11/360</f>
        <v>12129.358805555556</v>
      </c>
      <c r="H11" s="12">
        <f>ROUNDUP($B$5/35,0)</f>
        <v>57143</v>
      </c>
      <c r="I11" s="12">
        <f t="shared" si="1"/>
        <v>1599999</v>
      </c>
      <c r="J11" s="15">
        <v>31</v>
      </c>
    </row>
    <row r="12" spans="1:10" ht="15.75" x14ac:dyDescent="0.25">
      <c r="A12" s="38"/>
      <c r="B12" s="38"/>
      <c r="C12" s="38"/>
      <c r="D12" s="10">
        <v>9</v>
      </c>
      <c r="E12" s="14" t="s">
        <v>15</v>
      </c>
      <c r="F12" s="46">
        <f t="shared" si="0"/>
        <v>68476.326249999998</v>
      </c>
      <c r="G12" s="12">
        <f>I11*$B$6/100*J12/360</f>
        <v>11333.32625</v>
      </c>
      <c r="H12" s="12">
        <f>ROUNDUP($B$5/35,0)</f>
        <v>57143</v>
      </c>
      <c r="I12" s="12">
        <f t="shared" si="1"/>
        <v>1542856</v>
      </c>
      <c r="J12" s="15">
        <v>30</v>
      </c>
    </row>
    <row r="13" spans="1:10" ht="15.75" x14ac:dyDescent="0.25">
      <c r="A13" s="38"/>
      <c r="B13" s="38"/>
      <c r="C13" s="38"/>
      <c r="D13" s="10">
        <v>10</v>
      </c>
      <c r="E13" s="14" t="s">
        <v>16</v>
      </c>
      <c r="F13" s="46">
        <f t="shared" si="0"/>
        <v>68435.848777777777</v>
      </c>
      <c r="G13" s="12">
        <f>I12*$B$6/100*J13/360</f>
        <v>11292.848777777779</v>
      </c>
      <c r="H13" s="12">
        <f>ROUNDUP($B$5/35,0)</f>
        <v>57143</v>
      </c>
      <c r="I13" s="12">
        <f t="shared" si="1"/>
        <v>1485713</v>
      </c>
      <c r="J13" s="15">
        <v>31</v>
      </c>
    </row>
    <row r="14" spans="1:10" ht="15.75" x14ac:dyDescent="0.25">
      <c r="A14" s="38"/>
      <c r="B14" s="38"/>
      <c r="C14" s="38"/>
      <c r="D14" s="10">
        <v>11</v>
      </c>
      <c r="E14" s="14" t="s">
        <v>17</v>
      </c>
      <c r="F14" s="46">
        <f t="shared" si="0"/>
        <v>67666.800416666665</v>
      </c>
      <c r="G14" s="12">
        <f>I13*$B$6/100*J14/360</f>
        <v>10523.800416666667</v>
      </c>
      <c r="H14" s="12">
        <f>ROUNDUP($B$5/35,0)</f>
        <v>57143</v>
      </c>
      <c r="I14" s="12">
        <f t="shared" si="1"/>
        <v>1428570</v>
      </c>
      <c r="J14" s="15">
        <v>30</v>
      </c>
    </row>
    <row r="15" spans="1:10" ht="15.75" x14ac:dyDescent="0.25">
      <c r="A15" s="38"/>
      <c r="B15" s="38"/>
      <c r="C15" s="38"/>
      <c r="D15" s="16">
        <v>12</v>
      </c>
      <c r="E15" s="14" t="s">
        <v>18</v>
      </c>
      <c r="F15" s="46">
        <f t="shared" si="0"/>
        <v>67599.338749999995</v>
      </c>
      <c r="G15" s="12">
        <f>I14*$B$6/100*J15/360</f>
        <v>10456.338749999999</v>
      </c>
      <c r="H15" s="12">
        <f>ROUNDUP($B$5/35,0)</f>
        <v>57143</v>
      </c>
      <c r="I15" s="12">
        <f t="shared" si="1"/>
        <v>1371427</v>
      </c>
      <c r="J15" s="15">
        <v>31</v>
      </c>
    </row>
    <row r="16" spans="1:10" ht="15.75" x14ac:dyDescent="0.25">
      <c r="A16" s="38"/>
      <c r="B16" s="38"/>
      <c r="C16" s="38"/>
      <c r="D16" s="16">
        <v>13</v>
      </c>
      <c r="E16" s="14" t="s">
        <v>7</v>
      </c>
      <c r="F16" s="46">
        <f t="shared" si="0"/>
        <v>67181.083736111119</v>
      </c>
      <c r="G16" s="12">
        <f>I15*$B$6/100*J16/360</f>
        <v>10038.083736111112</v>
      </c>
      <c r="H16" s="12">
        <f>ROUNDUP($B$5/35,0)</f>
        <v>57143</v>
      </c>
      <c r="I16" s="12">
        <f t="shared" si="1"/>
        <v>1314284</v>
      </c>
      <c r="J16" s="15">
        <v>31</v>
      </c>
    </row>
    <row r="17" spans="1:10" ht="15.75" x14ac:dyDescent="0.25">
      <c r="A17" s="38"/>
      <c r="B17" s="38"/>
      <c r="C17" s="38"/>
      <c r="D17" s="16">
        <v>14</v>
      </c>
      <c r="E17" s="14" t="s">
        <v>8</v>
      </c>
      <c r="F17" s="46">
        <f t="shared" si="0"/>
        <v>66142.194611111117</v>
      </c>
      <c r="G17" s="12">
        <f>I16*$B$6/100*J17/360</f>
        <v>8999.194611111112</v>
      </c>
      <c r="H17" s="12">
        <f>ROUNDUP($B$5/35,0)</f>
        <v>57143</v>
      </c>
      <c r="I17" s="12">
        <f t="shared" si="1"/>
        <v>1257141</v>
      </c>
      <c r="J17" s="15">
        <v>29</v>
      </c>
    </row>
    <row r="18" spans="1:10" ht="15.75" x14ac:dyDescent="0.25">
      <c r="A18" s="38"/>
      <c r="B18" s="38"/>
      <c r="C18" s="38"/>
      <c r="D18" s="16">
        <v>15</v>
      </c>
      <c r="E18" s="14" t="s">
        <v>9</v>
      </c>
      <c r="F18" s="46">
        <f t="shared" si="0"/>
        <v>66344.573708333337</v>
      </c>
      <c r="G18" s="12">
        <f>I17*$B$6/100*J18/360</f>
        <v>9201.5737083333333</v>
      </c>
      <c r="H18" s="12">
        <f>ROUNDUP($B$5/35,0)</f>
        <v>57143</v>
      </c>
      <c r="I18" s="12">
        <f t="shared" si="1"/>
        <v>1199998</v>
      </c>
      <c r="J18" s="15">
        <v>31</v>
      </c>
    </row>
    <row r="19" spans="1:10" ht="15.75" x14ac:dyDescent="0.25">
      <c r="A19" s="38"/>
      <c r="B19" s="38"/>
      <c r="C19" s="38"/>
      <c r="D19" s="16">
        <v>16</v>
      </c>
      <c r="E19" s="14" t="s">
        <v>10</v>
      </c>
      <c r="F19" s="46">
        <f t="shared" si="0"/>
        <v>65642.98583333334</v>
      </c>
      <c r="G19" s="12">
        <f>I18*$B$6/100*J19/360</f>
        <v>8499.9858333333323</v>
      </c>
      <c r="H19" s="12">
        <f>ROUNDUP($B$5/35,0)</f>
        <v>57143</v>
      </c>
      <c r="I19" s="12">
        <f t="shared" si="1"/>
        <v>1142855</v>
      </c>
      <c r="J19" s="15">
        <v>30</v>
      </c>
    </row>
    <row r="20" spans="1:10" ht="15.75" x14ac:dyDescent="0.25">
      <c r="A20" s="38"/>
      <c r="B20" s="38"/>
      <c r="C20" s="38"/>
      <c r="D20" s="16">
        <v>17</v>
      </c>
      <c r="E20" s="14" t="s">
        <v>11</v>
      </c>
      <c r="F20" s="46">
        <f t="shared" si="0"/>
        <v>65508.063680555555</v>
      </c>
      <c r="G20" s="12">
        <f>I19*$B$6/100*J20/360</f>
        <v>8365.0636805555569</v>
      </c>
      <c r="H20" s="12">
        <f>ROUNDUP($B$5/35,0)</f>
        <v>57143</v>
      </c>
      <c r="I20" s="12">
        <f t="shared" si="1"/>
        <v>1085712</v>
      </c>
      <c r="J20" s="15">
        <v>31</v>
      </c>
    </row>
    <row r="21" spans="1:10" ht="15.75" x14ac:dyDescent="0.25">
      <c r="A21" s="38"/>
      <c r="B21" s="38"/>
      <c r="C21" s="38"/>
      <c r="D21" s="16">
        <v>18</v>
      </c>
      <c r="E21" s="14" t="s">
        <v>12</v>
      </c>
      <c r="F21" s="46">
        <f t="shared" si="0"/>
        <v>64833.46</v>
      </c>
      <c r="G21" s="12">
        <f>I20*$B$6/100*J21/360</f>
        <v>7690.46</v>
      </c>
      <c r="H21" s="12">
        <f>ROUNDUP($B$5/35,0)</f>
        <v>57143</v>
      </c>
      <c r="I21" s="12">
        <f t="shared" si="1"/>
        <v>1028569</v>
      </c>
      <c r="J21" s="15">
        <v>30</v>
      </c>
    </row>
    <row r="22" spans="1:10" ht="15.75" x14ac:dyDescent="0.25">
      <c r="A22" s="38"/>
      <c r="B22" s="38"/>
      <c r="C22" s="38"/>
      <c r="D22" s="16">
        <v>19</v>
      </c>
      <c r="E22" s="14" t="s">
        <v>13</v>
      </c>
      <c r="F22" s="46">
        <f t="shared" si="0"/>
        <v>64671.55365277778</v>
      </c>
      <c r="G22" s="12">
        <f>I21*$B$6/100*J22/360</f>
        <v>7528.5536527777776</v>
      </c>
      <c r="H22" s="12">
        <f>ROUNDUP($B$5/35,0)</f>
        <v>57143</v>
      </c>
      <c r="I22" s="12">
        <f t="shared" si="1"/>
        <v>971426</v>
      </c>
      <c r="J22" s="15">
        <v>31</v>
      </c>
    </row>
    <row r="23" spans="1:10" ht="15.75" x14ac:dyDescent="0.25">
      <c r="A23" s="38"/>
      <c r="B23" s="38"/>
      <c r="C23" s="38"/>
      <c r="D23" s="16">
        <v>20</v>
      </c>
      <c r="E23" s="14" t="s">
        <v>14</v>
      </c>
      <c r="F23" s="47">
        <f t="shared" si="0"/>
        <v>64253.298638888889</v>
      </c>
      <c r="G23" s="12">
        <f>I22*$B$6/100*J23/360</f>
        <v>7110.2986388888894</v>
      </c>
      <c r="H23" s="12">
        <f>ROUNDUP($B$5/35,0)</f>
        <v>57143</v>
      </c>
      <c r="I23" s="12">
        <f t="shared" si="1"/>
        <v>914283</v>
      </c>
      <c r="J23" s="15">
        <v>31</v>
      </c>
    </row>
    <row r="24" spans="1:10" ht="15.75" x14ac:dyDescent="0.25">
      <c r="A24" s="38"/>
      <c r="B24" s="38"/>
      <c r="C24" s="38"/>
      <c r="D24" s="16">
        <v>21</v>
      </c>
      <c r="E24" s="14" t="s">
        <v>15</v>
      </c>
      <c r="F24" s="47">
        <f t="shared" si="0"/>
        <v>63619.171249999999</v>
      </c>
      <c r="G24" s="12">
        <f>I23*$B$6/100*J24/360</f>
        <v>6476.1712499999994</v>
      </c>
      <c r="H24" s="12">
        <f>ROUNDUP($B$5/35,0)</f>
        <v>57143</v>
      </c>
      <c r="I24" s="12">
        <f t="shared" si="1"/>
        <v>857140</v>
      </c>
      <c r="J24" s="15">
        <v>30</v>
      </c>
    </row>
    <row r="25" spans="1:10" ht="15.75" x14ac:dyDescent="0.25">
      <c r="A25" s="38"/>
      <c r="B25" s="38"/>
      <c r="C25" s="38"/>
      <c r="D25" s="16">
        <v>22</v>
      </c>
      <c r="E25" s="14" t="s">
        <v>16</v>
      </c>
      <c r="F25" s="47">
        <f t="shared" si="0"/>
        <v>63416.788611111115</v>
      </c>
      <c r="G25" s="12">
        <f>I24*$B$6/100*J25/360</f>
        <v>6273.7886111111111</v>
      </c>
      <c r="H25" s="12">
        <f>ROUNDUP($B$5/35,0)</f>
        <v>57143</v>
      </c>
      <c r="I25" s="12">
        <f t="shared" si="1"/>
        <v>799997</v>
      </c>
      <c r="J25" s="15">
        <v>31</v>
      </c>
    </row>
    <row r="26" spans="1:10" ht="15.75" x14ac:dyDescent="0.25">
      <c r="A26" s="43"/>
      <c r="B26" s="43"/>
      <c r="C26" s="43"/>
      <c r="D26" s="16">
        <v>23</v>
      </c>
      <c r="E26" s="14" t="s">
        <v>17</v>
      </c>
      <c r="F26" s="47">
        <f t="shared" si="0"/>
        <v>62809.645416666666</v>
      </c>
      <c r="G26" s="12">
        <f>I25*$B$6/100*J26/360</f>
        <v>5666.6454166666663</v>
      </c>
      <c r="H26" s="12">
        <f>ROUNDUP($B$5/35,0)</f>
        <v>57143</v>
      </c>
      <c r="I26" s="12">
        <f t="shared" si="1"/>
        <v>742854</v>
      </c>
      <c r="J26" s="17">
        <v>30</v>
      </c>
    </row>
    <row r="27" spans="1:10" ht="15.75" x14ac:dyDescent="0.25">
      <c r="A27" s="43"/>
      <c r="B27" s="43"/>
      <c r="C27" s="43"/>
      <c r="D27" s="16">
        <v>24</v>
      </c>
      <c r="E27" s="14" t="s">
        <v>18</v>
      </c>
      <c r="F27" s="48">
        <f t="shared" si="0"/>
        <v>62580.278583333333</v>
      </c>
      <c r="G27" s="12">
        <f>I26*$B$6/100*J27/360</f>
        <v>5437.2785833333328</v>
      </c>
      <c r="H27" s="12">
        <f>ROUNDUP($B$5/35,0)</f>
        <v>57143</v>
      </c>
      <c r="I27" s="12">
        <f t="shared" si="1"/>
        <v>685711</v>
      </c>
      <c r="J27" s="17">
        <v>31</v>
      </c>
    </row>
    <row r="28" spans="1:10" ht="15.75" x14ac:dyDescent="0.25">
      <c r="A28" s="38"/>
      <c r="B28" s="38"/>
      <c r="C28" s="38"/>
      <c r="D28" s="16">
        <v>25</v>
      </c>
      <c r="E28" s="14" t="s">
        <v>7</v>
      </c>
      <c r="F28" s="48">
        <f t="shared" si="0"/>
        <v>62162.023569444442</v>
      </c>
      <c r="G28" s="12">
        <f>I27*$B$6/100*J28/360</f>
        <v>5019.0235694444436</v>
      </c>
      <c r="H28" s="12">
        <f>ROUNDUP($B$5/35,0)</f>
        <v>57143</v>
      </c>
      <c r="I28" s="12">
        <f t="shared" si="1"/>
        <v>628568</v>
      </c>
      <c r="J28" s="15">
        <v>31</v>
      </c>
    </row>
    <row r="29" spans="1:10" ht="15.75" x14ac:dyDescent="0.25">
      <c r="A29" s="38"/>
      <c r="B29" s="38"/>
      <c r="C29" s="38"/>
      <c r="D29" s="16">
        <v>26</v>
      </c>
      <c r="E29" s="14" t="s">
        <v>8</v>
      </c>
      <c r="F29" s="48">
        <f t="shared" si="0"/>
        <v>61446.944777777775</v>
      </c>
      <c r="G29" s="12">
        <f>I28*$B$6/100*J29/360</f>
        <v>4303.9447777777777</v>
      </c>
      <c r="H29" s="12">
        <f>ROUNDUP($B$5/35,0)</f>
        <v>57143</v>
      </c>
      <c r="I29" s="12">
        <f t="shared" si="1"/>
        <v>571425</v>
      </c>
      <c r="J29" s="15">
        <v>29</v>
      </c>
    </row>
    <row r="30" spans="1:10" ht="15.75" x14ac:dyDescent="0.25">
      <c r="A30" s="38"/>
      <c r="B30" s="38"/>
      <c r="C30" s="38"/>
      <c r="D30" s="16">
        <v>27</v>
      </c>
      <c r="E30" s="14" t="s">
        <v>9</v>
      </c>
      <c r="F30" s="48">
        <f t="shared" si="0"/>
        <v>61325.513541666667</v>
      </c>
      <c r="G30" s="12">
        <f>I29*$B$6/100*J30/360</f>
        <v>4182.5135416666662</v>
      </c>
      <c r="H30" s="12">
        <f>ROUNDUP($B$5/35,0)</f>
        <v>57143</v>
      </c>
      <c r="I30" s="12">
        <f t="shared" si="1"/>
        <v>514282</v>
      </c>
      <c r="J30" s="15">
        <v>31</v>
      </c>
    </row>
    <row r="31" spans="1:10" ht="15.75" x14ac:dyDescent="0.25">
      <c r="A31" s="38"/>
      <c r="B31" s="38"/>
      <c r="C31" s="38"/>
      <c r="D31" s="16">
        <v>28</v>
      </c>
      <c r="E31" s="14" t="s">
        <v>10</v>
      </c>
      <c r="F31" s="48">
        <f t="shared" si="0"/>
        <v>60785.830833333333</v>
      </c>
      <c r="G31" s="12">
        <f>I30*$B$6/100*J31/360</f>
        <v>3642.8308333333334</v>
      </c>
      <c r="H31" s="12">
        <f>ROUNDUP($B$5/35,0)</f>
        <v>57143</v>
      </c>
      <c r="I31" s="12">
        <f t="shared" si="1"/>
        <v>457139</v>
      </c>
      <c r="J31" s="15">
        <v>30</v>
      </c>
    </row>
    <row r="32" spans="1:10" ht="15.75" x14ac:dyDescent="0.25">
      <c r="A32" s="38"/>
      <c r="B32" s="38"/>
      <c r="C32" s="38"/>
      <c r="D32" s="16">
        <v>29</v>
      </c>
      <c r="E32" s="14" t="s">
        <v>11</v>
      </c>
      <c r="F32" s="48">
        <f t="shared" si="0"/>
        <v>60489.003513888892</v>
      </c>
      <c r="G32" s="12">
        <f>I31*$B$6/100*J32/360</f>
        <v>3346.0035138888893</v>
      </c>
      <c r="H32" s="12">
        <f>ROUNDUP($B$5/35,0)</f>
        <v>57143</v>
      </c>
      <c r="I32" s="12">
        <f t="shared" si="1"/>
        <v>399996</v>
      </c>
      <c r="J32" s="15">
        <v>31</v>
      </c>
    </row>
    <row r="33" spans="1:10" ht="15.75" x14ac:dyDescent="0.25">
      <c r="A33" s="38"/>
      <c r="B33" s="38"/>
      <c r="C33" s="38"/>
      <c r="D33" s="16">
        <v>30</v>
      </c>
      <c r="E33" s="14" t="s">
        <v>12</v>
      </c>
      <c r="F33" s="18">
        <f t="shared" si="0"/>
        <v>59976.305</v>
      </c>
      <c r="G33" s="12">
        <f>I32*$B$6/100*J33/360</f>
        <v>2833.3050000000003</v>
      </c>
      <c r="H33" s="12">
        <f>ROUNDUP($B$5/35,0)</f>
        <v>57143</v>
      </c>
      <c r="I33" s="12">
        <f t="shared" si="1"/>
        <v>342853</v>
      </c>
      <c r="J33" s="15">
        <v>30</v>
      </c>
    </row>
    <row r="34" spans="1:10" ht="15.75" x14ac:dyDescent="0.25">
      <c r="A34" s="38"/>
      <c r="B34" s="38"/>
      <c r="C34" s="38"/>
      <c r="D34" s="16">
        <v>31</v>
      </c>
      <c r="E34" s="14" t="s">
        <v>13</v>
      </c>
      <c r="F34" s="18">
        <f t="shared" si="0"/>
        <v>59652.493486111111</v>
      </c>
      <c r="G34" s="12">
        <f>I33*$B$6/100*J34/360</f>
        <v>2509.493486111111</v>
      </c>
      <c r="H34" s="12">
        <f>ROUNDUP($B$5/35,0)</f>
        <v>57143</v>
      </c>
      <c r="I34" s="12">
        <f t="shared" si="1"/>
        <v>285710</v>
      </c>
      <c r="J34" s="15">
        <v>31</v>
      </c>
    </row>
    <row r="35" spans="1:10" ht="15.75" x14ac:dyDescent="0.25">
      <c r="A35" s="38"/>
      <c r="B35" s="38"/>
      <c r="C35" s="38"/>
      <c r="D35" s="16">
        <v>32</v>
      </c>
      <c r="E35" s="14" t="s">
        <v>14</v>
      </c>
      <c r="F35" s="18">
        <f t="shared" si="0"/>
        <v>59234.23847222222</v>
      </c>
      <c r="G35" s="12">
        <f>I34*$B$6/100*J35/360</f>
        <v>2091.2384722222223</v>
      </c>
      <c r="H35" s="12">
        <f>ROUNDUP($B$5/35,0)</f>
        <v>57143</v>
      </c>
      <c r="I35" s="12">
        <f t="shared" si="1"/>
        <v>228567</v>
      </c>
      <c r="J35" s="15">
        <v>31</v>
      </c>
    </row>
    <row r="36" spans="1:10" ht="15.75" x14ac:dyDescent="0.25">
      <c r="A36" s="38"/>
      <c r="B36" s="38"/>
      <c r="C36" s="38"/>
      <c r="D36" s="16">
        <v>33</v>
      </c>
      <c r="E36" s="14" t="s">
        <v>15</v>
      </c>
      <c r="F36" s="18">
        <f t="shared" si="0"/>
        <v>58762.016250000001</v>
      </c>
      <c r="G36" s="12">
        <f>I35*$B$6/100*J36/360</f>
        <v>1619.0162499999999</v>
      </c>
      <c r="H36" s="12">
        <f>ROUNDUP($B$5/35,0)</f>
        <v>57143</v>
      </c>
      <c r="I36" s="12">
        <f t="shared" si="1"/>
        <v>171424</v>
      </c>
      <c r="J36" s="15">
        <v>30</v>
      </c>
    </row>
    <row r="37" spans="1:10" ht="15.75" x14ac:dyDescent="0.25">
      <c r="A37" s="38"/>
      <c r="B37" s="38"/>
      <c r="C37" s="38"/>
      <c r="D37" s="16">
        <v>34</v>
      </c>
      <c r="E37" s="14" t="s">
        <v>16</v>
      </c>
      <c r="F37" s="18">
        <f t="shared" si="0"/>
        <v>58397.728444444445</v>
      </c>
      <c r="G37" s="12">
        <f>I36*$B$6/100*J37/360</f>
        <v>1254.7284444444447</v>
      </c>
      <c r="H37" s="12">
        <f>ROUNDUP($B$5/35,0)</f>
        <v>57143</v>
      </c>
      <c r="I37" s="12">
        <f t="shared" si="1"/>
        <v>114281</v>
      </c>
      <c r="J37" s="15">
        <v>31</v>
      </c>
    </row>
    <row r="38" spans="1:10" ht="15.75" x14ac:dyDescent="0.25">
      <c r="A38" s="43"/>
      <c r="B38" s="43"/>
      <c r="C38" s="43"/>
      <c r="D38" s="16">
        <v>35</v>
      </c>
      <c r="E38" s="14" t="s">
        <v>17</v>
      </c>
      <c r="F38" s="18">
        <f t="shared" si="0"/>
        <v>57952.490416666667</v>
      </c>
      <c r="G38" s="12">
        <f>I37*$B$6/100*J38/360</f>
        <v>809.49041666666665</v>
      </c>
      <c r="H38" s="12">
        <f>ROUNDUP($B$5/35,0)</f>
        <v>57143</v>
      </c>
      <c r="I38" s="12">
        <f t="shared" si="1"/>
        <v>57138</v>
      </c>
      <c r="J38" s="17">
        <v>30</v>
      </c>
    </row>
    <row r="39" spans="1:10" ht="16.5" thickBot="1" x14ac:dyDescent="0.3">
      <c r="A39" s="43"/>
      <c r="B39" s="43"/>
      <c r="C39" s="43"/>
      <c r="D39" s="19">
        <v>36</v>
      </c>
      <c r="E39" s="20" t="s">
        <v>18</v>
      </c>
      <c r="F39" s="21">
        <f t="shared" si="0"/>
        <v>57556.21841666667</v>
      </c>
      <c r="G39" s="22">
        <f>I38*$B$6/100*J39/360</f>
        <v>418.2184166666666</v>
      </c>
      <c r="H39" s="22">
        <f>I38</f>
        <v>57138</v>
      </c>
      <c r="I39" s="22">
        <f t="shared" si="1"/>
        <v>0</v>
      </c>
      <c r="J39" s="23">
        <v>31</v>
      </c>
    </row>
    <row r="40" spans="1:10" ht="16.5" thickBot="1" x14ac:dyDescent="0.3">
      <c r="A40" s="38"/>
      <c r="B40" s="38"/>
      <c r="C40" s="38"/>
      <c r="D40" s="24"/>
      <c r="E40" s="25" t="s">
        <v>19</v>
      </c>
      <c r="F40" s="26">
        <f>SUM(F4:F39)</f>
        <v>2273443.0381527771</v>
      </c>
      <c r="G40" s="27">
        <f>SUM(G4:G39)</f>
        <v>273443.03815277782</v>
      </c>
      <c r="H40" s="28">
        <f>SUM(H4:H39)</f>
        <v>2000000</v>
      </c>
      <c r="I40" s="29"/>
      <c r="J40" s="30"/>
    </row>
  </sheetData>
  <sheetProtection algorithmName="SHA-512" hashValue="RuanJNXO92AugvgmTGd4x3jmMKwMEcE5EpKAFP3N9iqBSFgKl3hhgR4S+hf5UDaABY7otw0mOq5lsjFTZQrdVA==" saltValue="MMRcnf0skfqCDWy5s6HP8w==" spinCount="100000" sheet="1" objects="1" scenarios="1" selectLockedCells="1"/>
  <mergeCells count="8">
    <mergeCell ref="A3:B4"/>
    <mergeCell ref="D1:J1"/>
    <mergeCell ref="E2:E3"/>
    <mergeCell ref="F2:F3"/>
    <mergeCell ref="G2:G3"/>
    <mergeCell ref="H2:H3"/>
    <mergeCell ref="I2:I3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График_платежей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 L</dc:creator>
  <cp:lastModifiedBy>ADM L</cp:lastModifiedBy>
  <dcterms:created xsi:type="dcterms:W3CDTF">2024-01-10T08:54:50Z</dcterms:created>
  <dcterms:modified xsi:type="dcterms:W3CDTF">2024-01-10T09:19:48Z</dcterms:modified>
</cp:coreProperties>
</file>